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7995" firstSheet="4" activeTab="4"/>
  </bookViews>
  <sheets>
    <sheet name="分割" sheetId="1" state="hidden" r:id="rId1"/>
    <sheet name="最初のみ" sheetId="2" state="hidden" r:id="rId2"/>
    <sheet name="1年分" sheetId="3" state="hidden" r:id="rId3"/>
    <sheet name="集約表" sheetId="4" state="hidden" r:id="rId4"/>
    <sheet name="簡易計算書" sheetId="5" r:id="rId5"/>
  </sheets>
  <definedNames/>
  <calcPr fullCalcOnLoad="1"/>
</workbook>
</file>

<file path=xl/comments2.xml><?xml version="1.0" encoding="utf-8"?>
<comments xmlns="http://schemas.openxmlformats.org/spreadsheetml/2006/main">
  <authors>
    <author>1131</author>
  </authors>
  <commentList>
    <comment ref="B2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0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9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20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1131</author>
  </authors>
  <commentList>
    <comment ref="B2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0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19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  <comment ref="B20" authorId="0">
      <text>
        <r>
          <rPr>
            <b/>
            <sz val="9"/>
            <rFont val="ＭＳ Ｐゴシック"/>
            <family val="3"/>
          </rPr>
          <t>1131: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<sst xmlns="http://schemas.openxmlformats.org/spreadsheetml/2006/main" count="138" uniqueCount="79">
  <si>
    <t>負担金額</t>
  </si>
  <si>
    <t>面積</t>
  </si>
  <si>
    <t>合計</t>
  </si>
  <si>
    <t>１期前納</t>
  </si>
  <si>
    <t>2期前納</t>
  </si>
  <si>
    <t>3期前納</t>
  </si>
  <si>
    <t>4期前納</t>
  </si>
  <si>
    <t>5期前納</t>
  </si>
  <si>
    <t>6期前納</t>
  </si>
  <si>
    <t>7期前納</t>
  </si>
  <si>
    <t>8期前納</t>
  </si>
  <si>
    <t>9期前納</t>
  </si>
  <si>
    <t>１0期前納</t>
  </si>
  <si>
    <t>１1期前納</t>
  </si>
  <si>
    <t>１2期前納</t>
  </si>
  <si>
    <t>１3期前納</t>
  </si>
  <si>
    <t>１4期前納</t>
  </si>
  <si>
    <t>１5期前納</t>
  </si>
  <si>
    <t>１6期前納</t>
  </si>
  <si>
    <t>１7期前納</t>
  </si>
  <si>
    <t>１8期前納</t>
  </si>
  <si>
    <t>１9期前納</t>
  </si>
  <si>
    <t>納付額</t>
  </si>
  <si>
    <t>報償額</t>
  </si>
  <si>
    <t>実質納付額</t>
  </si>
  <si>
    <t>ｈ16年7月</t>
  </si>
  <si>
    <t>ｈ16年9月</t>
  </si>
  <si>
    <t>ｈ16年11月</t>
  </si>
  <si>
    <t>ｈ17年2月</t>
  </si>
  <si>
    <t>ｈ17年7月</t>
  </si>
  <si>
    <t>ｈ17年9月</t>
  </si>
  <si>
    <t>ｈ17年11月</t>
  </si>
  <si>
    <t>ｈ18年2月</t>
  </si>
  <si>
    <t>ｈ18年7月</t>
  </si>
  <si>
    <t>ｈ18年9月</t>
  </si>
  <si>
    <t>ｈ18年11月</t>
  </si>
  <si>
    <t>ｈ19年2月</t>
  </si>
  <si>
    <t>ｈ19年7月</t>
  </si>
  <si>
    <t>ｈ19年9月</t>
  </si>
  <si>
    <t>ｈ19年11月</t>
  </si>
  <si>
    <t>ｈ20年2月</t>
  </si>
  <si>
    <t>ｈ20年7月</t>
  </si>
  <si>
    <t>ｈ20年9月</t>
  </si>
  <si>
    <t>ｈ20年11月</t>
  </si>
  <si>
    <t>ｈ21年2月</t>
  </si>
  <si>
    <t>一括</t>
  </si>
  <si>
    <t>報奨金</t>
  </si>
  <si>
    <t>一括支払</t>
  </si>
  <si>
    <t>報償金額</t>
  </si>
  <si>
    <t>５年分割</t>
  </si>
  <si>
    <t>１年目</t>
  </si>
  <si>
    <t>２年目以降</t>
  </si>
  <si>
    <t>１回目</t>
  </si>
  <si>
    <t>２回目以降</t>
  </si>
  <si>
    <t>20回分割</t>
  </si>
  <si>
    <t>　　面　　積</t>
  </si>
  <si>
    <t>負担金額</t>
  </si>
  <si>
    <t>＝納付額</t>
  </si>
  <si>
    <t>第1期(7月）</t>
  </si>
  <si>
    <t>第3期（11月）</t>
  </si>
  <si>
    <t>第4期（2月）</t>
  </si>
  <si>
    <t>第2期（9月）</t>
  </si>
  <si>
    <t>①　通常納付（5年分割：計20回）</t>
  </si>
  <si>
    <t>②　第１期全額納付（納期前納付報奨金適用）</t>
  </si>
  <si>
    <t>③　年一括納付（納期前納付報奨金適用）</t>
  </si>
  <si>
    <t>算出基礎面積</t>
  </si>
  <si>
    <t>－　報奨金</t>
  </si>
  <si>
    <t>2月末日</t>
  </si>
  <si>
    <t>第　１　期</t>
  </si>
  <si>
    <t>第　２　期</t>
  </si>
  <si>
    <t>第　３　期</t>
  </si>
  <si>
    <t>第　４　期</t>
  </si>
  <si>
    <t>（納　　　　期）</t>
  </si>
  <si>
    <t>～</t>
  </si>
  <si>
    <t>２年目</t>
  </si>
  <si>
    <t>３年目</t>
  </si>
  <si>
    <t>４年目</t>
  </si>
  <si>
    <t>５年目</t>
  </si>
  <si>
    <r>
      <t>㎡</t>
    </r>
    <r>
      <rPr>
        <sz val="14"/>
        <color indexed="8"/>
        <rFont val="ＭＳ Ｐゴシック"/>
        <family val="3"/>
      </rPr>
      <t>←ここだけに入力してください。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</si>
</sst>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4" xfId="0" applyNumberFormat="1" applyFont="1" applyFill="1" applyBorder="1" applyAlignment="1">
      <alignment vertical="center"/>
    </xf>
    <xf numFmtId="0" fontId="5" fillId="4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0" fillId="5" borderId="9" xfId="0" applyNumberFormat="1" applyFill="1" applyBorder="1" applyAlignment="1">
      <alignment horizontal="center" vertical="center"/>
    </xf>
    <xf numFmtId="38" fontId="0" fillId="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5" borderId="12" xfId="0" applyNumberFormat="1" applyFill="1" applyBorder="1" applyAlignment="1">
      <alignment horizontal="center" vertical="center"/>
    </xf>
    <xf numFmtId="38" fontId="0" fillId="5" borderId="13" xfId="0" applyNumberFormat="1" applyFill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5" borderId="14" xfId="0" applyNumberFormat="1" applyFill="1" applyBorder="1" applyAlignment="1">
      <alignment horizontal="center" vertical="center"/>
    </xf>
    <xf numFmtId="38" fontId="0" fillId="5" borderId="15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6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2" sqref="C2"/>
    </sheetView>
  </sheetViews>
  <sheetFormatPr defaultColWidth="9.00390625" defaultRowHeight="13.5"/>
  <sheetData>
    <row r="1" spans="1:4" ht="13.5">
      <c r="A1" s="1" t="s">
        <v>1</v>
      </c>
      <c r="B1" s="1" t="s">
        <v>0</v>
      </c>
      <c r="D1" t="s">
        <v>45</v>
      </c>
    </row>
    <row r="2" spans="1:8" ht="13.5">
      <c r="A2" s="5">
        <f>+'集約表'!C2</f>
        <v>500</v>
      </c>
      <c r="B2" s="2">
        <f>ROUNDDOWN(A2*H2,-1)</f>
        <v>185000</v>
      </c>
      <c r="D2" s="3">
        <f>+'最初のみ'!U26</f>
        <v>150040</v>
      </c>
      <c r="H2">
        <v>370</v>
      </c>
    </row>
    <row r="3" spans="3:4" ht="13.5">
      <c r="C3" t="s">
        <v>46</v>
      </c>
      <c r="D3" s="3">
        <f>+'最初のみ'!U25</f>
        <v>34960</v>
      </c>
    </row>
    <row r="4" spans="1:9" ht="13.5">
      <c r="A4" s="1">
        <v>1</v>
      </c>
      <c r="B4" s="4">
        <f>+H7+J7*19</f>
        <v>10200</v>
      </c>
      <c r="H4" s="1" t="s">
        <v>1</v>
      </c>
      <c r="I4" s="1" t="s">
        <v>0</v>
      </c>
    </row>
    <row r="5" spans="1:9" ht="13.5">
      <c r="A5" s="1">
        <v>2</v>
      </c>
      <c r="B5" s="2">
        <f>+I7</f>
        <v>9200</v>
      </c>
      <c r="H5" s="1">
        <f>+A2</f>
        <v>500</v>
      </c>
      <c r="I5" s="2">
        <f>+B2</f>
        <v>185000</v>
      </c>
    </row>
    <row r="6" spans="1:2" ht="13.5">
      <c r="A6" s="1">
        <v>3</v>
      </c>
      <c r="B6" s="2">
        <f>+B5</f>
        <v>9200</v>
      </c>
    </row>
    <row r="7" spans="1:10" ht="13.5">
      <c r="A7" s="1">
        <v>4</v>
      </c>
      <c r="B7" s="2">
        <f aca="true" t="shared" si="0" ref="B7:B23">+B6</f>
        <v>9200</v>
      </c>
      <c r="H7" s="3">
        <f>+B2/20</f>
        <v>9250</v>
      </c>
      <c r="I7">
        <f>ROUNDDOWN(I5/20,-2)</f>
        <v>9200</v>
      </c>
      <c r="J7" s="3">
        <f>+H7-I7</f>
        <v>50</v>
      </c>
    </row>
    <row r="8" spans="1:2" ht="13.5">
      <c r="A8" s="1">
        <v>5</v>
      </c>
      <c r="B8" s="2">
        <f t="shared" si="0"/>
        <v>9200</v>
      </c>
    </row>
    <row r="9" spans="1:2" ht="13.5">
      <c r="A9" s="1">
        <v>6</v>
      </c>
      <c r="B9" s="2">
        <f t="shared" si="0"/>
        <v>9200</v>
      </c>
    </row>
    <row r="10" spans="1:2" ht="13.5">
      <c r="A10" s="1">
        <v>7</v>
      </c>
      <c r="B10" s="2">
        <f t="shared" si="0"/>
        <v>9200</v>
      </c>
    </row>
    <row r="11" spans="1:2" ht="13.5">
      <c r="A11" s="1">
        <v>8</v>
      </c>
      <c r="B11" s="2">
        <f t="shared" si="0"/>
        <v>9200</v>
      </c>
    </row>
    <row r="12" spans="1:2" ht="13.5">
      <c r="A12" s="1">
        <v>9</v>
      </c>
      <c r="B12" s="2">
        <f t="shared" si="0"/>
        <v>9200</v>
      </c>
    </row>
    <row r="13" spans="1:2" ht="13.5">
      <c r="A13" s="1">
        <v>10</v>
      </c>
      <c r="B13" s="2">
        <f t="shared" si="0"/>
        <v>9200</v>
      </c>
    </row>
    <row r="14" spans="1:2" ht="13.5">
      <c r="A14" s="1">
        <v>11</v>
      </c>
      <c r="B14" s="2">
        <f t="shared" si="0"/>
        <v>9200</v>
      </c>
    </row>
    <row r="15" spans="1:2" ht="13.5">
      <c r="A15" s="1">
        <v>12</v>
      </c>
      <c r="B15" s="2">
        <f t="shared" si="0"/>
        <v>9200</v>
      </c>
    </row>
    <row r="16" spans="1:2" ht="13.5">
      <c r="A16" s="1">
        <v>13</v>
      </c>
      <c r="B16" s="2">
        <f t="shared" si="0"/>
        <v>9200</v>
      </c>
    </row>
    <row r="17" spans="1:2" ht="13.5">
      <c r="A17" s="1">
        <v>14</v>
      </c>
      <c r="B17" s="2">
        <f t="shared" si="0"/>
        <v>9200</v>
      </c>
    </row>
    <row r="18" spans="1:2" ht="13.5">
      <c r="A18" s="1">
        <v>15</v>
      </c>
      <c r="B18" s="2">
        <f t="shared" si="0"/>
        <v>9200</v>
      </c>
    </row>
    <row r="19" spans="1:2" ht="13.5">
      <c r="A19" s="1">
        <v>16</v>
      </c>
      <c r="B19" s="2">
        <f t="shared" si="0"/>
        <v>9200</v>
      </c>
    </row>
    <row r="20" spans="1:2" ht="13.5">
      <c r="A20" s="1">
        <v>17</v>
      </c>
      <c r="B20" s="2">
        <f t="shared" si="0"/>
        <v>9200</v>
      </c>
    </row>
    <row r="21" spans="1:2" ht="13.5">
      <c r="A21" s="1">
        <v>18</v>
      </c>
      <c r="B21" s="2">
        <f t="shared" si="0"/>
        <v>9200</v>
      </c>
    </row>
    <row r="22" spans="1:2" ht="13.5">
      <c r="A22" s="1">
        <v>19</v>
      </c>
      <c r="B22" s="2">
        <f t="shared" si="0"/>
        <v>9200</v>
      </c>
    </row>
    <row r="23" spans="1:2" ht="13.5">
      <c r="A23" s="1">
        <v>20</v>
      </c>
      <c r="B23" s="2">
        <f t="shared" si="0"/>
        <v>9200</v>
      </c>
    </row>
    <row r="24" spans="1:2" ht="13.5">
      <c r="A24" s="1" t="s">
        <v>2</v>
      </c>
      <c r="B24" s="2">
        <f>SUM(B4:B23)</f>
        <v>185000</v>
      </c>
    </row>
  </sheetData>
  <sheetProtection password="CC35"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workbookViewId="0" topLeftCell="I1">
      <selection activeCell="C2" sqref="C2"/>
    </sheetView>
  </sheetViews>
  <sheetFormatPr defaultColWidth="9.00390625" defaultRowHeight="13.5"/>
  <cols>
    <col min="1" max="1" width="4.25390625" style="0" customWidth="1"/>
    <col min="2" max="2" width="10.75390625" style="0" customWidth="1"/>
  </cols>
  <sheetData>
    <row r="1" spans="1:41" ht="13.5">
      <c r="A1" s="6"/>
      <c r="B1" s="6"/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W1">
        <v>0.02</v>
      </c>
      <c r="X1">
        <v>0.03</v>
      </c>
      <c r="Y1">
        <v>0.04</v>
      </c>
      <c r="Z1">
        <v>0.05</v>
      </c>
      <c r="AA1">
        <v>0.06</v>
      </c>
      <c r="AB1">
        <v>0.07</v>
      </c>
      <c r="AC1">
        <v>0.08</v>
      </c>
      <c r="AD1">
        <v>0.09</v>
      </c>
      <c r="AE1">
        <v>0.1</v>
      </c>
      <c r="AF1">
        <v>0.11</v>
      </c>
      <c r="AG1">
        <v>0.12</v>
      </c>
      <c r="AH1">
        <v>0.13</v>
      </c>
      <c r="AI1">
        <v>0.14</v>
      </c>
      <c r="AJ1">
        <v>0.15</v>
      </c>
      <c r="AK1">
        <v>0.16</v>
      </c>
      <c r="AL1">
        <v>0.17</v>
      </c>
      <c r="AM1">
        <v>0.18</v>
      </c>
      <c r="AN1">
        <v>0.19</v>
      </c>
      <c r="AO1">
        <v>0.2</v>
      </c>
    </row>
    <row r="2" spans="1:41" ht="13.5">
      <c r="A2" s="6">
        <v>1</v>
      </c>
      <c r="B2" s="7" t="s">
        <v>25</v>
      </c>
      <c r="C2" s="4">
        <f>+'分割'!B4+C21-C25</f>
        <v>19220</v>
      </c>
      <c r="D2" s="4">
        <f>+'分割'!B4+D21*2-D25</f>
        <v>28050</v>
      </c>
      <c r="E2" s="4">
        <f>+'分割'!B4+E21*3-E25</f>
        <v>36700</v>
      </c>
      <c r="F2" s="4">
        <f>+'分割'!B4+F21*4-F25</f>
        <v>45160</v>
      </c>
      <c r="G2" s="4">
        <f>+'分割'!B4+G21*5-G25</f>
        <v>53440</v>
      </c>
      <c r="H2" s="4">
        <f>+'分割'!B4+H21*6-H25</f>
        <v>61540</v>
      </c>
      <c r="I2" s="4">
        <f>+'分割'!B4+I21*7-I25</f>
        <v>69450</v>
      </c>
      <c r="J2" s="4">
        <f>+'分割'!B4+J21*8-J25</f>
        <v>77180</v>
      </c>
      <c r="K2" s="4">
        <f>+'分割'!B4+K21*9-K25</f>
        <v>84720</v>
      </c>
      <c r="L2" s="4">
        <f>+'分割'!B4+L21*10-L25</f>
        <v>92080</v>
      </c>
      <c r="M2" s="4">
        <f>+'分割'!B4+M21*11-M25</f>
        <v>99260</v>
      </c>
      <c r="N2" s="4">
        <f>+'分割'!B4+N21*12-N25</f>
        <v>106250</v>
      </c>
      <c r="O2" s="4">
        <f>+'分割'!B4+O21*13-O25</f>
        <v>113060</v>
      </c>
      <c r="P2" s="4">
        <f>+'分割'!B4+P21*14-P25</f>
        <v>119680</v>
      </c>
      <c r="Q2" s="4">
        <f>+'分割'!B4+Q21*15-Q25</f>
        <v>126120</v>
      </c>
      <c r="R2" s="4">
        <f>+'分割'!B4+R21*16-R25</f>
        <v>132380</v>
      </c>
      <c r="S2" s="4">
        <f>+'分割'!B4+S21*17-S25</f>
        <v>138450</v>
      </c>
      <c r="T2" s="4">
        <f>+'分割'!B4+T21*18-T25</f>
        <v>144340</v>
      </c>
      <c r="U2" s="4">
        <f>+'分割'!B4+'分割'!B5*19-U25</f>
        <v>150040</v>
      </c>
      <c r="W2" s="3">
        <f>ROUNDDOWN('分割'!B5*W1,-1)</f>
        <v>180</v>
      </c>
      <c r="X2" s="3">
        <f>ROUNDDOWN('分割'!B5*2*X1,-1)</f>
        <v>550</v>
      </c>
      <c r="Y2" s="3">
        <f>ROUNDDOWN('分割'!B5*3*Y1,-1)</f>
        <v>1100</v>
      </c>
      <c r="Z2" s="3">
        <f>ROUNDDOWN('分割'!B5*4*Z1,-1)</f>
        <v>1840</v>
      </c>
      <c r="AA2" s="3">
        <f>ROUNDDOWN('分割'!B5*5*AA1,-1)</f>
        <v>2760</v>
      </c>
      <c r="AB2" s="3">
        <f>ROUNDDOWN('分割'!B5*6*AB1,-1)</f>
        <v>3860</v>
      </c>
      <c r="AC2" s="3">
        <f>ROUNDDOWN('分割'!B5*7*AC1,-1)</f>
        <v>5150</v>
      </c>
      <c r="AD2" s="3">
        <f>ROUNDDOWN('分割'!B5*8*AD1,-1)</f>
        <v>6620</v>
      </c>
      <c r="AE2" s="3">
        <f>ROUNDDOWN('分割'!B5*9*AE1,-1)</f>
        <v>8280</v>
      </c>
      <c r="AF2" s="3">
        <f>ROUNDDOWN('分割'!B5*10*AF1,-1)</f>
        <v>10120</v>
      </c>
      <c r="AG2" s="3">
        <f>ROUNDDOWN('分割'!B5*11*AG1,-1)</f>
        <v>12140</v>
      </c>
      <c r="AH2" s="3">
        <f>ROUNDDOWN('分割'!B5*12*AH1,-1)</f>
        <v>14350</v>
      </c>
      <c r="AI2" s="3">
        <f>ROUNDDOWN('分割'!B5*13*AI1,-1)</f>
        <v>16740</v>
      </c>
      <c r="AJ2" s="3">
        <f>ROUNDDOWN('分割'!B5*14*AJ1,-1)</f>
        <v>19320</v>
      </c>
      <c r="AK2" s="3">
        <f>ROUNDDOWN('分割'!B5*15*AK1,-1)</f>
        <v>22080</v>
      </c>
      <c r="AL2" s="3">
        <f>ROUNDDOWN('分割'!B5*16*AL1,-1)</f>
        <v>25020</v>
      </c>
      <c r="AM2" s="3">
        <f>ROUNDDOWN('分割'!B5*17*AM1,-1)</f>
        <v>28150</v>
      </c>
      <c r="AN2" s="3">
        <f>ROUNDDOWN('分割'!B5*18*AN1,-1)</f>
        <v>31460</v>
      </c>
      <c r="AO2" s="3">
        <f>ROUNDDOWN('分割'!B5*19*AO1,-1)</f>
        <v>34960</v>
      </c>
    </row>
    <row r="3" spans="1:21" ht="13.5">
      <c r="A3" s="6">
        <v>2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6">
        <v>3</v>
      </c>
      <c r="B4" s="7" t="s">
        <v>27</v>
      </c>
      <c r="C4" s="4">
        <f>+'分割'!B5</f>
        <v>9200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>
      <c r="A5" s="6">
        <v>4</v>
      </c>
      <c r="B5" s="7" t="s">
        <v>28</v>
      </c>
      <c r="C5" s="4">
        <f>+C4</f>
        <v>9200</v>
      </c>
      <c r="D5" s="4">
        <f>+C4</f>
        <v>9200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>
      <c r="A6" s="6">
        <v>5</v>
      </c>
      <c r="B6" s="7" t="s">
        <v>29</v>
      </c>
      <c r="C6" s="4">
        <f aca="true" t="shared" si="0" ref="C6:C21">+C5</f>
        <v>9200</v>
      </c>
      <c r="D6" s="4">
        <f>+D5</f>
        <v>9200</v>
      </c>
      <c r="E6" s="4">
        <f>+C4</f>
        <v>9200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6">
        <v>6</v>
      </c>
      <c r="B7" s="7" t="s">
        <v>30</v>
      </c>
      <c r="C7" s="4">
        <f t="shared" si="0"/>
        <v>9200</v>
      </c>
      <c r="D7" s="4">
        <f aca="true" t="shared" si="1" ref="D7:D21">+D6</f>
        <v>9200</v>
      </c>
      <c r="E7" s="4">
        <f aca="true" t="shared" si="2" ref="E7:E21">+E6</f>
        <v>9200</v>
      </c>
      <c r="F7" s="4">
        <f>+C4</f>
        <v>9200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>
      <c r="A8" s="6">
        <v>7</v>
      </c>
      <c r="B8" s="7" t="s">
        <v>31</v>
      </c>
      <c r="C8" s="4">
        <f t="shared" si="0"/>
        <v>9200</v>
      </c>
      <c r="D8" s="4">
        <f t="shared" si="1"/>
        <v>9200</v>
      </c>
      <c r="E8" s="4">
        <f t="shared" si="2"/>
        <v>9200</v>
      </c>
      <c r="F8" s="4">
        <f aca="true" t="shared" si="3" ref="F8:F21">+F7</f>
        <v>9200</v>
      </c>
      <c r="G8" s="4">
        <f>+C4</f>
        <v>9200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>
      <c r="A9" s="6">
        <v>8</v>
      </c>
      <c r="B9" s="7" t="s">
        <v>32</v>
      </c>
      <c r="C9" s="4">
        <f t="shared" si="0"/>
        <v>9200</v>
      </c>
      <c r="D9" s="4">
        <f t="shared" si="1"/>
        <v>9200</v>
      </c>
      <c r="E9" s="4">
        <f t="shared" si="2"/>
        <v>9200</v>
      </c>
      <c r="F9" s="4">
        <f t="shared" si="3"/>
        <v>9200</v>
      </c>
      <c r="G9" s="4">
        <f aca="true" t="shared" si="4" ref="G9:G21">+G8</f>
        <v>9200</v>
      </c>
      <c r="H9" s="4">
        <f>+C4</f>
        <v>9200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>
      <c r="A10" s="6">
        <v>9</v>
      </c>
      <c r="B10" s="7" t="s">
        <v>33</v>
      </c>
      <c r="C10" s="4">
        <f t="shared" si="0"/>
        <v>9200</v>
      </c>
      <c r="D10" s="4">
        <f t="shared" si="1"/>
        <v>9200</v>
      </c>
      <c r="E10" s="4">
        <f t="shared" si="2"/>
        <v>9200</v>
      </c>
      <c r="F10" s="4">
        <f t="shared" si="3"/>
        <v>9200</v>
      </c>
      <c r="G10" s="4">
        <f t="shared" si="4"/>
        <v>9200</v>
      </c>
      <c r="H10" s="4">
        <f aca="true" t="shared" si="5" ref="H10:H21">+H9</f>
        <v>9200</v>
      </c>
      <c r="I10" s="4">
        <f>+C4</f>
        <v>9200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>
      <c r="A11" s="6">
        <v>10</v>
      </c>
      <c r="B11" s="7" t="s">
        <v>34</v>
      </c>
      <c r="C11" s="4">
        <f t="shared" si="0"/>
        <v>9200</v>
      </c>
      <c r="D11" s="4">
        <f t="shared" si="1"/>
        <v>9200</v>
      </c>
      <c r="E11" s="4">
        <f t="shared" si="2"/>
        <v>9200</v>
      </c>
      <c r="F11" s="4">
        <f t="shared" si="3"/>
        <v>9200</v>
      </c>
      <c r="G11" s="4">
        <f t="shared" si="4"/>
        <v>9200</v>
      </c>
      <c r="H11" s="4">
        <f t="shared" si="5"/>
        <v>9200</v>
      </c>
      <c r="I11" s="4">
        <f aca="true" t="shared" si="6" ref="I11:I21">+I10</f>
        <v>9200</v>
      </c>
      <c r="J11" s="4">
        <f>+C4</f>
        <v>9200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>
      <c r="A12" s="6">
        <v>11</v>
      </c>
      <c r="B12" s="7" t="s">
        <v>35</v>
      </c>
      <c r="C12" s="4">
        <f t="shared" si="0"/>
        <v>9200</v>
      </c>
      <c r="D12" s="4">
        <f t="shared" si="1"/>
        <v>9200</v>
      </c>
      <c r="E12" s="4">
        <f t="shared" si="2"/>
        <v>9200</v>
      </c>
      <c r="F12" s="4">
        <f t="shared" si="3"/>
        <v>9200</v>
      </c>
      <c r="G12" s="4">
        <f t="shared" si="4"/>
        <v>9200</v>
      </c>
      <c r="H12" s="4">
        <f t="shared" si="5"/>
        <v>9200</v>
      </c>
      <c r="I12" s="4">
        <f t="shared" si="6"/>
        <v>9200</v>
      </c>
      <c r="J12" s="4">
        <f aca="true" t="shared" si="7" ref="J12:J21">+J11</f>
        <v>9200</v>
      </c>
      <c r="K12" s="4">
        <f>+C4</f>
        <v>9200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>
      <c r="A13" s="6">
        <v>12</v>
      </c>
      <c r="B13" s="7" t="s">
        <v>36</v>
      </c>
      <c r="C13" s="4">
        <f t="shared" si="0"/>
        <v>9200</v>
      </c>
      <c r="D13" s="4">
        <f t="shared" si="1"/>
        <v>9200</v>
      </c>
      <c r="E13" s="4">
        <f t="shared" si="2"/>
        <v>9200</v>
      </c>
      <c r="F13" s="4">
        <f t="shared" si="3"/>
        <v>9200</v>
      </c>
      <c r="G13" s="4">
        <f t="shared" si="4"/>
        <v>9200</v>
      </c>
      <c r="H13" s="4">
        <f t="shared" si="5"/>
        <v>9200</v>
      </c>
      <c r="I13" s="4">
        <f t="shared" si="6"/>
        <v>9200</v>
      </c>
      <c r="J13" s="4">
        <f t="shared" si="7"/>
        <v>9200</v>
      </c>
      <c r="K13" s="4">
        <f aca="true" t="shared" si="8" ref="K13:K21">+K12</f>
        <v>9200</v>
      </c>
      <c r="L13" s="4">
        <f>+C4</f>
        <v>9200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3.5">
      <c r="A14" s="6">
        <v>13</v>
      </c>
      <c r="B14" s="7" t="s">
        <v>37</v>
      </c>
      <c r="C14" s="4">
        <f t="shared" si="0"/>
        <v>9200</v>
      </c>
      <c r="D14" s="4">
        <f t="shared" si="1"/>
        <v>9200</v>
      </c>
      <c r="E14" s="4">
        <f t="shared" si="2"/>
        <v>9200</v>
      </c>
      <c r="F14" s="4">
        <f t="shared" si="3"/>
        <v>9200</v>
      </c>
      <c r="G14" s="4">
        <f t="shared" si="4"/>
        <v>9200</v>
      </c>
      <c r="H14" s="4">
        <f t="shared" si="5"/>
        <v>9200</v>
      </c>
      <c r="I14" s="4">
        <f t="shared" si="6"/>
        <v>9200</v>
      </c>
      <c r="J14" s="4">
        <f t="shared" si="7"/>
        <v>9200</v>
      </c>
      <c r="K14" s="4">
        <f t="shared" si="8"/>
        <v>9200</v>
      </c>
      <c r="L14" s="4">
        <f aca="true" t="shared" si="9" ref="L14:L21">+L13</f>
        <v>9200</v>
      </c>
      <c r="M14" s="4">
        <f>+C4</f>
        <v>9200</v>
      </c>
      <c r="N14" s="1"/>
      <c r="O14" s="1"/>
      <c r="P14" s="1"/>
      <c r="Q14" s="1"/>
      <c r="R14" s="1"/>
      <c r="S14" s="1"/>
      <c r="T14" s="1"/>
      <c r="U14" s="1"/>
    </row>
    <row r="15" spans="1:21" ht="13.5">
      <c r="A15" s="6">
        <v>14</v>
      </c>
      <c r="B15" s="7" t="s">
        <v>38</v>
      </c>
      <c r="C15" s="4">
        <f t="shared" si="0"/>
        <v>9200</v>
      </c>
      <c r="D15" s="4">
        <f t="shared" si="1"/>
        <v>9200</v>
      </c>
      <c r="E15" s="4">
        <f t="shared" si="2"/>
        <v>9200</v>
      </c>
      <c r="F15" s="4">
        <f t="shared" si="3"/>
        <v>9200</v>
      </c>
      <c r="G15" s="4">
        <f t="shared" si="4"/>
        <v>9200</v>
      </c>
      <c r="H15" s="4">
        <f t="shared" si="5"/>
        <v>9200</v>
      </c>
      <c r="I15" s="4">
        <f t="shared" si="6"/>
        <v>9200</v>
      </c>
      <c r="J15" s="4">
        <f t="shared" si="7"/>
        <v>9200</v>
      </c>
      <c r="K15" s="4">
        <f t="shared" si="8"/>
        <v>9200</v>
      </c>
      <c r="L15" s="4">
        <f t="shared" si="9"/>
        <v>9200</v>
      </c>
      <c r="M15" s="4">
        <f aca="true" t="shared" si="10" ref="M15:M21">+M14</f>
        <v>9200</v>
      </c>
      <c r="N15" s="4">
        <f>+C4</f>
        <v>9200</v>
      </c>
      <c r="O15" s="1"/>
      <c r="P15" s="1"/>
      <c r="Q15" s="1"/>
      <c r="R15" s="1"/>
      <c r="S15" s="1"/>
      <c r="T15" s="1"/>
      <c r="U15" s="1"/>
    </row>
    <row r="16" spans="1:21" ht="13.5">
      <c r="A16" s="6">
        <v>15</v>
      </c>
      <c r="B16" s="7" t="s">
        <v>39</v>
      </c>
      <c r="C16" s="4">
        <f t="shared" si="0"/>
        <v>9200</v>
      </c>
      <c r="D16" s="4">
        <f t="shared" si="1"/>
        <v>9200</v>
      </c>
      <c r="E16" s="4">
        <f t="shared" si="2"/>
        <v>9200</v>
      </c>
      <c r="F16" s="4">
        <f t="shared" si="3"/>
        <v>9200</v>
      </c>
      <c r="G16" s="4">
        <f t="shared" si="4"/>
        <v>9200</v>
      </c>
      <c r="H16" s="4">
        <f t="shared" si="5"/>
        <v>9200</v>
      </c>
      <c r="I16" s="4">
        <f t="shared" si="6"/>
        <v>9200</v>
      </c>
      <c r="J16" s="4">
        <f t="shared" si="7"/>
        <v>9200</v>
      </c>
      <c r="K16" s="4">
        <f t="shared" si="8"/>
        <v>9200</v>
      </c>
      <c r="L16" s="4">
        <f t="shared" si="9"/>
        <v>9200</v>
      </c>
      <c r="M16" s="4">
        <f t="shared" si="10"/>
        <v>9200</v>
      </c>
      <c r="N16" s="4">
        <f aca="true" t="shared" si="11" ref="N16:N21">+N15</f>
        <v>9200</v>
      </c>
      <c r="O16" s="4">
        <f>+C4</f>
        <v>9200</v>
      </c>
      <c r="P16" s="1"/>
      <c r="Q16" s="1"/>
      <c r="R16" s="1"/>
      <c r="S16" s="1"/>
      <c r="T16" s="1"/>
      <c r="U16" s="1"/>
    </row>
    <row r="17" spans="1:21" ht="13.5">
      <c r="A17" s="6">
        <v>16</v>
      </c>
      <c r="B17" s="7" t="s">
        <v>40</v>
      </c>
      <c r="C17" s="4">
        <f t="shared" si="0"/>
        <v>9200</v>
      </c>
      <c r="D17" s="4">
        <f t="shared" si="1"/>
        <v>9200</v>
      </c>
      <c r="E17" s="4">
        <f t="shared" si="2"/>
        <v>9200</v>
      </c>
      <c r="F17" s="4">
        <f t="shared" si="3"/>
        <v>9200</v>
      </c>
      <c r="G17" s="4">
        <f t="shared" si="4"/>
        <v>9200</v>
      </c>
      <c r="H17" s="4">
        <f t="shared" si="5"/>
        <v>9200</v>
      </c>
      <c r="I17" s="4">
        <f t="shared" si="6"/>
        <v>9200</v>
      </c>
      <c r="J17" s="4">
        <f t="shared" si="7"/>
        <v>9200</v>
      </c>
      <c r="K17" s="4">
        <f t="shared" si="8"/>
        <v>9200</v>
      </c>
      <c r="L17" s="4">
        <f t="shared" si="9"/>
        <v>9200</v>
      </c>
      <c r="M17" s="4">
        <f t="shared" si="10"/>
        <v>9200</v>
      </c>
      <c r="N17" s="4">
        <f t="shared" si="11"/>
        <v>9200</v>
      </c>
      <c r="O17" s="4">
        <f>+O16</f>
        <v>9200</v>
      </c>
      <c r="P17" s="4">
        <f>+C4</f>
        <v>9200</v>
      </c>
      <c r="Q17" s="1"/>
      <c r="R17" s="1"/>
      <c r="S17" s="1"/>
      <c r="T17" s="1"/>
      <c r="U17" s="1"/>
    </row>
    <row r="18" spans="1:21" ht="13.5">
      <c r="A18" s="6">
        <v>17</v>
      </c>
      <c r="B18" s="7" t="s">
        <v>41</v>
      </c>
      <c r="C18" s="4">
        <f t="shared" si="0"/>
        <v>9200</v>
      </c>
      <c r="D18" s="4">
        <f t="shared" si="1"/>
        <v>9200</v>
      </c>
      <c r="E18" s="4">
        <f t="shared" si="2"/>
        <v>9200</v>
      </c>
      <c r="F18" s="4">
        <f t="shared" si="3"/>
        <v>9200</v>
      </c>
      <c r="G18" s="4">
        <f t="shared" si="4"/>
        <v>9200</v>
      </c>
      <c r="H18" s="4">
        <f t="shared" si="5"/>
        <v>9200</v>
      </c>
      <c r="I18" s="4">
        <f t="shared" si="6"/>
        <v>9200</v>
      </c>
      <c r="J18" s="4">
        <f t="shared" si="7"/>
        <v>9200</v>
      </c>
      <c r="K18" s="4">
        <f t="shared" si="8"/>
        <v>9200</v>
      </c>
      <c r="L18" s="4">
        <f t="shared" si="9"/>
        <v>9200</v>
      </c>
      <c r="M18" s="4">
        <f t="shared" si="10"/>
        <v>9200</v>
      </c>
      <c r="N18" s="4">
        <f t="shared" si="11"/>
        <v>9200</v>
      </c>
      <c r="O18" s="4">
        <f>+O17</f>
        <v>9200</v>
      </c>
      <c r="P18" s="4">
        <f>+P17</f>
        <v>9200</v>
      </c>
      <c r="Q18" s="4">
        <f>+C4</f>
        <v>9200</v>
      </c>
      <c r="R18" s="1"/>
      <c r="S18" s="1"/>
      <c r="T18" s="1"/>
      <c r="U18" s="1"/>
    </row>
    <row r="19" spans="1:21" ht="13.5">
      <c r="A19" s="6">
        <v>18</v>
      </c>
      <c r="B19" s="7" t="s">
        <v>42</v>
      </c>
      <c r="C19" s="4">
        <f t="shared" si="0"/>
        <v>9200</v>
      </c>
      <c r="D19" s="4">
        <f t="shared" si="1"/>
        <v>9200</v>
      </c>
      <c r="E19" s="4">
        <f t="shared" si="2"/>
        <v>9200</v>
      </c>
      <c r="F19" s="4">
        <f t="shared" si="3"/>
        <v>9200</v>
      </c>
      <c r="G19" s="4">
        <f t="shared" si="4"/>
        <v>9200</v>
      </c>
      <c r="H19" s="4">
        <f t="shared" si="5"/>
        <v>9200</v>
      </c>
      <c r="I19" s="4">
        <f t="shared" si="6"/>
        <v>9200</v>
      </c>
      <c r="J19" s="4">
        <f t="shared" si="7"/>
        <v>9200</v>
      </c>
      <c r="K19" s="4">
        <f t="shared" si="8"/>
        <v>9200</v>
      </c>
      <c r="L19" s="4">
        <f t="shared" si="9"/>
        <v>9200</v>
      </c>
      <c r="M19" s="4">
        <f t="shared" si="10"/>
        <v>9200</v>
      </c>
      <c r="N19" s="4">
        <f t="shared" si="11"/>
        <v>9200</v>
      </c>
      <c r="O19" s="4">
        <f>+O18</f>
        <v>9200</v>
      </c>
      <c r="P19" s="4">
        <f>+P18</f>
        <v>9200</v>
      </c>
      <c r="Q19" s="4">
        <f>+Q18</f>
        <v>9200</v>
      </c>
      <c r="R19" s="4">
        <f>+C4</f>
        <v>9200</v>
      </c>
      <c r="S19" s="1"/>
      <c r="T19" s="1"/>
      <c r="U19" s="1"/>
    </row>
    <row r="20" spans="1:21" ht="13.5">
      <c r="A20" s="6">
        <v>19</v>
      </c>
      <c r="B20" s="7" t="s">
        <v>43</v>
      </c>
      <c r="C20" s="4">
        <f t="shared" si="0"/>
        <v>9200</v>
      </c>
      <c r="D20" s="4">
        <f t="shared" si="1"/>
        <v>9200</v>
      </c>
      <c r="E20" s="4">
        <f t="shared" si="2"/>
        <v>9200</v>
      </c>
      <c r="F20" s="4">
        <f t="shared" si="3"/>
        <v>9200</v>
      </c>
      <c r="G20" s="4">
        <f t="shared" si="4"/>
        <v>9200</v>
      </c>
      <c r="H20" s="4">
        <f t="shared" si="5"/>
        <v>9200</v>
      </c>
      <c r="I20" s="4">
        <f t="shared" si="6"/>
        <v>9200</v>
      </c>
      <c r="J20" s="4">
        <f t="shared" si="7"/>
        <v>9200</v>
      </c>
      <c r="K20" s="4">
        <f t="shared" si="8"/>
        <v>9200</v>
      </c>
      <c r="L20" s="4">
        <f t="shared" si="9"/>
        <v>9200</v>
      </c>
      <c r="M20" s="4">
        <f t="shared" si="10"/>
        <v>9200</v>
      </c>
      <c r="N20" s="4">
        <f t="shared" si="11"/>
        <v>9200</v>
      </c>
      <c r="O20" s="4">
        <f>+O19</f>
        <v>9200</v>
      </c>
      <c r="P20" s="4">
        <f>+P19</f>
        <v>9200</v>
      </c>
      <c r="Q20" s="4">
        <f>+Q19</f>
        <v>9200</v>
      </c>
      <c r="R20" s="4">
        <f>+R19</f>
        <v>9200</v>
      </c>
      <c r="S20" s="4">
        <f>+C4</f>
        <v>9200</v>
      </c>
      <c r="T20" s="1"/>
      <c r="U20" s="1"/>
    </row>
    <row r="21" spans="1:21" ht="13.5">
      <c r="A21" s="6">
        <v>20</v>
      </c>
      <c r="B21" s="7" t="s">
        <v>44</v>
      </c>
      <c r="C21" s="4">
        <f t="shared" si="0"/>
        <v>9200</v>
      </c>
      <c r="D21" s="4">
        <f t="shared" si="1"/>
        <v>9200</v>
      </c>
      <c r="E21" s="4">
        <f t="shared" si="2"/>
        <v>9200</v>
      </c>
      <c r="F21" s="4">
        <f t="shared" si="3"/>
        <v>9200</v>
      </c>
      <c r="G21" s="4">
        <f t="shared" si="4"/>
        <v>9200</v>
      </c>
      <c r="H21" s="4">
        <f t="shared" si="5"/>
        <v>9200</v>
      </c>
      <c r="I21" s="4">
        <f t="shared" si="6"/>
        <v>9200</v>
      </c>
      <c r="J21" s="4">
        <f t="shared" si="7"/>
        <v>9200</v>
      </c>
      <c r="K21" s="4">
        <f t="shared" si="8"/>
        <v>9200</v>
      </c>
      <c r="L21" s="4">
        <f t="shared" si="9"/>
        <v>9200</v>
      </c>
      <c r="M21" s="4">
        <f t="shared" si="10"/>
        <v>9200</v>
      </c>
      <c r="N21" s="4">
        <f t="shared" si="11"/>
        <v>9200</v>
      </c>
      <c r="O21" s="4">
        <f>+O20</f>
        <v>9200</v>
      </c>
      <c r="P21" s="4">
        <f>+P20</f>
        <v>9200</v>
      </c>
      <c r="Q21" s="4">
        <f>+Q20</f>
        <v>9200</v>
      </c>
      <c r="R21" s="4">
        <f>+R20</f>
        <v>9200</v>
      </c>
      <c r="S21" s="4">
        <f>+S20</f>
        <v>9200</v>
      </c>
      <c r="T21" s="4">
        <f>+C4</f>
        <v>9200</v>
      </c>
      <c r="U21" s="1"/>
    </row>
    <row r="22" spans="1:21" ht="13.5">
      <c r="A22" s="6"/>
      <c r="B22" s="6" t="s">
        <v>2</v>
      </c>
      <c r="C22" s="4">
        <f>SUM(C2:C21)</f>
        <v>184820</v>
      </c>
      <c r="D22" s="4">
        <f aca="true" t="shared" si="12" ref="D22:U22">SUM(D2:D21)</f>
        <v>184450</v>
      </c>
      <c r="E22" s="4">
        <f t="shared" si="12"/>
        <v>183900</v>
      </c>
      <c r="F22" s="4">
        <f t="shared" si="12"/>
        <v>183160</v>
      </c>
      <c r="G22" s="4">
        <f t="shared" si="12"/>
        <v>182240</v>
      </c>
      <c r="H22" s="4">
        <f t="shared" si="12"/>
        <v>181140</v>
      </c>
      <c r="I22" s="4">
        <f t="shared" si="12"/>
        <v>179850</v>
      </c>
      <c r="J22" s="4">
        <f t="shared" si="12"/>
        <v>178380</v>
      </c>
      <c r="K22" s="4">
        <f t="shared" si="12"/>
        <v>176720</v>
      </c>
      <c r="L22" s="4">
        <f t="shared" si="12"/>
        <v>174880</v>
      </c>
      <c r="M22" s="4">
        <f t="shared" si="12"/>
        <v>172860</v>
      </c>
      <c r="N22" s="4">
        <f t="shared" si="12"/>
        <v>170650</v>
      </c>
      <c r="O22" s="4">
        <f t="shared" si="12"/>
        <v>168260</v>
      </c>
      <c r="P22" s="4">
        <f t="shared" si="12"/>
        <v>165680</v>
      </c>
      <c r="Q22" s="4">
        <f t="shared" si="12"/>
        <v>162920</v>
      </c>
      <c r="R22" s="4">
        <f t="shared" si="12"/>
        <v>159980</v>
      </c>
      <c r="S22" s="4">
        <f t="shared" si="12"/>
        <v>156850</v>
      </c>
      <c r="T22" s="4">
        <f t="shared" si="12"/>
        <v>153540</v>
      </c>
      <c r="U22" s="4">
        <f t="shared" si="12"/>
        <v>150040</v>
      </c>
    </row>
    <row r="24" spans="2:21" ht="13.5">
      <c r="B24" t="s">
        <v>22</v>
      </c>
      <c r="C24" s="3">
        <f>+'分割'!B2</f>
        <v>185000</v>
      </c>
      <c r="D24" s="3">
        <f>+C24</f>
        <v>185000</v>
      </c>
      <c r="E24" s="3">
        <f aca="true" t="shared" si="13" ref="E24:U24">+D24</f>
        <v>185000</v>
      </c>
      <c r="F24" s="3">
        <f t="shared" si="13"/>
        <v>185000</v>
      </c>
      <c r="G24" s="3">
        <f t="shared" si="13"/>
        <v>185000</v>
      </c>
      <c r="H24" s="3">
        <f t="shared" si="13"/>
        <v>185000</v>
      </c>
      <c r="I24" s="3">
        <f t="shared" si="13"/>
        <v>185000</v>
      </c>
      <c r="J24" s="3">
        <f t="shared" si="13"/>
        <v>185000</v>
      </c>
      <c r="K24" s="3">
        <f t="shared" si="13"/>
        <v>185000</v>
      </c>
      <c r="L24" s="3">
        <f t="shared" si="13"/>
        <v>185000</v>
      </c>
      <c r="M24" s="3">
        <f t="shared" si="13"/>
        <v>185000</v>
      </c>
      <c r="N24" s="3">
        <f t="shared" si="13"/>
        <v>185000</v>
      </c>
      <c r="O24" s="3">
        <f t="shared" si="13"/>
        <v>185000</v>
      </c>
      <c r="P24" s="3">
        <f t="shared" si="13"/>
        <v>185000</v>
      </c>
      <c r="Q24" s="3">
        <f t="shared" si="13"/>
        <v>185000</v>
      </c>
      <c r="R24" s="3">
        <f t="shared" si="13"/>
        <v>185000</v>
      </c>
      <c r="S24" s="3">
        <f t="shared" si="13"/>
        <v>185000</v>
      </c>
      <c r="T24" s="3">
        <f t="shared" si="13"/>
        <v>185000</v>
      </c>
      <c r="U24" s="3">
        <f t="shared" si="13"/>
        <v>185000</v>
      </c>
    </row>
    <row r="25" spans="2:21" ht="13.5">
      <c r="B25" t="s">
        <v>23</v>
      </c>
      <c r="C25" s="3">
        <f>+W2</f>
        <v>180</v>
      </c>
      <c r="D25" s="3">
        <f aca="true" t="shared" si="14" ref="D25:U25">+X2</f>
        <v>550</v>
      </c>
      <c r="E25" s="3">
        <f t="shared" si="14"/>
        <v>1100</v>
      </c>
      <c r="F25" s="3">
        <f t="shared" si="14"/>
        <v>1840</v>
      </c>
      <c r="G25" s="3">
        <f t="shared" si="14"/>
        <v>2760</v>
      </c>
      <c r="H25" s="3">
        <f t="shared" si="14"/>
        <v>3860</v>
      </c>
      <c r="I25" s="3">
        <f t="shared" si="14"/>
        <v>5150</v>
      </c>
      <c r="J25" s="3">
        <f t="shared" si="14"/>
        <v>6620</v>
      </c>
      <c r="K25" s="3">
        <f t="shared" si="14"/>
        <v>8280</v>
      </c>
      <c r="L25" s="3">
        <f t="shared" si="14"/>
        <v>10120</v>
      </c>
      <c r="M25" s="3">
        <f t="shared" si="14"/>
        <v>12140</v>
      </c>
      <c r="N25" s="3">
        <f t="shared" si="14"/>
        <v>14350</v>
      </c>
      <c r="O25" s="3">
        <f t="shared" si="14"/>
        <v>16740</v>
      </c>
      <c r="P25" s="3">
        <f t="shared" si="14"/>
        <v>19320</v>
      </c>
      <c r="Q25" s="3">
        <f t="shared" si="14"/>
        <v>22080</v>
      </c>
      <c r="R25" s="3">
        <f t="shared" si="14"/>
        <v>25020</v>
      </c>
      <c r="S25" s="3">
        <f t="shared" si="14"/>
        <v>28150</v>
      </c>
      <c r="T25" s="3">
        <f t="shared" si="14"/>
        <v>31460</v>
      </c>
      <c r="U25" s="3">
        <f t="shared" si="14"/>
        <v>34960</v>
      </c>
    </row>
    <row r="26" spans="2:21" ht="13.5">
      <c r="B26" t="s">
        <v>24</v>
      </c>
      <c r="C26" s="3">
        <f>+C24-C25</f>
        <v>184820</v>
      </c>
      <c r="D26" s="3">
        <f aca="true" t="shared" si="15" ref="D26:U26">+D24-D25</f>
        <v>184450</v>
      </c>
      <c r="E26" s="3">
        <f t="shared" si="15"/>
        <v>183900</v>
      </c>
      <c r="F26" s="3">
        <f t="shared" si="15"/>
        <v>183160</v>
      </c>
      <c r="G26" s="3">
        <f t="shared" si="15"/>
        <v>182240</v>
      </c>
      <c r="H26" s="3">
        <f t="shared" si="15"/>
        <v>181140</v>
      </c>
      <c r="I26" s="3">
        <f t="shared" si="15"/>
        <v>179850</v>
      </c>
      <c r="J26" s="3">
        <f t="shared" si="15"/>
        <v>178380</v>
      </c>
      <c r="K26" s="3">
        <f t="shared" si="15"/>
        <v>176720</v>
      </c>
      <c r="L26" s="3">
        <f t="shared" si="15"/>
        <v>174880</v>
      </c>
      <c r="M26" s="3">
        <f t="shared" si="15"/>
        <v>172860</v>
      </c>
      <c r="N26" s="3">
        <f t="shared" si="15"/>
        <v>170650</v>
      </c>
      <c r="O26" s="3">
        <f t="shared" si="15"/>
        <v>168260</v>
      </c>
      <c r="P26" s="3">
        <f t="shared" si="15"/>
        <v>165680</v>
      </c>
      <c r="Q26" s="3">
        <f t="shared" si="15"/>
        <v>162920</v>
      </c>
      <c r="R26" s="3">
        <f t="shared" si="15"/>
        <v>159980</v>
      </c>
      <c r="S26" s="3">
        <f t="shared" si="15"/>
        <v>156850</v>
      </c>
      <c r="T26" s="3">
        <f t="shared" si="15"/>
        <v>153540</v>
      </c>
      <c r="U26" s="3">
        <f t="shared" si="15"/>
        <v>150040</v>
      </c>
    </row>
  </sheetData>
  <sheetProtection password="CC35" sheet="1" objects="1" scenarios="1"/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C2" sqref="C2"/>
    </sheetView>
  </sheetViews>
  <sheetFormatPr defaultColWidth="9.00390625" defaultRowHeight="13.5"/>
  <cols>
    <col min="1" max="1" width="4.25390625" style="0" customWidth="1"/>
    <col min="2" max="2" width="10.75390625" style="0" customWidth="1"/>
  </cols>
  <sheetData>
    <row r="1" spans="1:3" ht="13.5">
      <c r="A1" s="6"/>
      <c r="B1" s="6"/>
      <c r="C1" s="6" t="s">
        <v>5</v>
      </c>
    </row>
    <row r="2" spans="1:23" ht="13.5">
      <c r="A2" s="6">
        <v>1</v>
      </c>
      <c r="B2" s="7" t="s">
        <v>25</v>
      </c>
      <c r="C2" s="4">
        <f>+'分割'!B4+'分割'!B5*3-ROUNDDOWN('分割'!B5*3*0.04,-1)</f>
        <v>36700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" ht="13.5">
      <c r="A3" s="6">
        <v>2</v>
      </c>
      <c r="B3" s="7" t="s">
        <v>26</v>
      </c>
      <c r="C3" s="1"/>
    </row>
    <row r="4" spans="1:3" ht="13.5">
      <c r="A4" s="6">
        <v>3</v>
      </c>
      <c r="B4" s="7" t="s">
        <v>27</v>
      </c>
      <c r="C4" s="1"/>
    </row>
    <row r="5" spans="1:3" ht="13.5">
      <c r="A5" s="6">
        <v>4</v>
      </c>
      <c r="B5" s="7" t="s">
        <v>28</v>
      </c>
      <c r="C5" s="1"/>
    </row>
    <row r="6" spans="1:3" ht="13.5">
      <c r="A6" s="6">
        <v>5</v>
      </c>
      <c r="B6" s="7" t="s">
        <v>29</v>
      </c>
      <c r="C6" s="4">
        <f>+'分割'!B8+'分割'!B9*3-ROUNDDOWN('分割'!B9*3*0.04,-1)</f>
        <v>35700</v>
      </c>
    </row>
    <row r="7" spans="1:3" ht="13.5">
      <c r="A7" s="6">
        <v>6</v>
      </c>
      <c r="B7" s="7" t="s">
        <v>30</v>
      </c>
      <c r="C7" s="4"/>
    </row>
    <row r="8" spans="1:3" ht="13.5">
      <c r="A8" s="6">
        <v>7</v>
      </c>
      <c r="B8" s="7" t="s">
        <v>31</v>
      </c>
      <c r="C8" s="4"/>
    </row>
    <row r="9" spans="1:3" ht="13.5">
      <c r="A9" s="6">
        <v>8</v>
      </c>
      <c r="B9" s="7" t="s">
        <v>32</v>
      </c>
      <c r="C9" s="4"/>
    </row>
    <row r="10" spans="1:3" ht="13.5">
      <c r="A10" s="6">
        <v>9</v>
      </c>
      <c r="B10" s="7" t="s">
        <v>33</v>
      </c>
      <c r="C10" s="4">
        <f>+'分割'!B12+'分割'!B13*3-ROUNDDOWN('分割'!B13*3*0.04,-1)</f>
        <v>35700</v>
      </c>
    </row>
    <row r="11" spans="1:3" ht="13.5">
      <c r="A11" s="6">
        <v>10</v>
      </c>
      <c r="B11" s="7" t="s">
        <v>34</v>
      </c>
      <c r="C11" s="4"/>
    </row>
    <row r="12" spans="1:3" ht="13.5">
      <c r="A12" s="6">
        <v>11</v>
      </c>
      <c r="B12" s="7" t="s">
        <v>35</v>
      </c>
      <c r="C12" s="4"/>
    </row>
    <row r="13" spans="1:3" ht="13.5">
      <c r="A13" s="6">
        <v>12</v>
      </c>
      <c r="B13" s="7" t="s">
        <v>36</v>
      </c>
      <c r="C13" s="4"/>
    </row>
    <row r="14" spans="1:3" ht="13.5">
      <c r="A14" s="6">
        <v>13</v>
      </c>
      <c r="B14" s="7" t="s">
        <v>37</v>
      </c>
      <c r="C14" s="4">
        <f>+'分割'!B16+'分割'!B17*3-ROUNDDOWN('分割'!B17*3*0.04,-1)</f>
        <v>35700</v>
      </c>
    </row>
    <row r="15" spans="1:3" ht="13.5">
      <c r="A15" s="6">
        <v>14</v>
      </c>
      <c r="B15" s="7" t="s">
        <v>38</v>
      </c>
      <c r="C15" s="4"/>
    </row>
    <row r="16" spans="1:3" ht="13.5">
      <c r="A16" s="6">
        <v>15</v>
      </c>
      <c r="B16" s="7" t="s">
        <v>39</v>
      </c>
      <c r="C16" s="4"/>
    </row>
    <row r="17" spans="1:3" ht="13.5">
      <c r="A17" s="6">
        <v>16</v>
      </c>
      <c r="B17" s="7" t="s">
        <v>40</v>
      </c>
      <c r="C17" s="4"/>
    </row>
    <row r="18" spans="1:3" ht="13.5">
      <c r="A18" s="6">
        <v>17</v>
      </c>
      <c r="B18" s="7" t="s">
        <v>41</v>
      </c>
      <c r="C18" s="4">
        <f>+'分割'!B20+'分割'!B21*3-ROUNDDOWN('分割'!B21*3*0.04,-1)</f>
        <v>35700</v>
      </c>
    </row>
    <row r="19" spans="1:3" ht="13.5">
      <c r="A19" s="6">
        <v>18</v>
      </c>
      <c r="B19" s="7" t="s">
        <v>42</v>
      </c>
      <c r="C19" s="4"/>
    </row>
    <row r="20" spans="1:3" ht="13.5">
      <c r="A20" s="6">
        <v>19</v>
      </c>
      <c r="B20" s="7" t="s">
        <v>43</v>
      </c>
      <c r="C20" s="4"/>
    </row>
    <row r="21" spans="1:3" ht="13.5">
      <c r="A21" s="6">
        <v>20</v>
      </c>
      <c r="B21" s="7" t="s">
        <v>44</v>
      </c>
      <c r="C21" s="4"/>
    </row>
    <row r="22" spans="1:3" ht="13.5">
      <c r="A22" s="6"/>
      <c r="B22" s="6" t="s">
        <v>2</v>
      </c>
      <c r="C22" s="4">
        <f>SUM(C2:C21)</f>
        <v>179500</v>
      </c>
    </row>
    <row r="24" spans="2:3" ht="13.5">
      <c r="B24" t="s">
        <v>22</v>
      </c>
      <c r="C24" s="3">
        <f>+'分割'!B2</f>
        <v>185000</v>
      </c>
    </row>
    <row r="25" spans="2:3" ht="13.5">
      <c r="B25" t="s">
        <v>23</v>
      </c>
      <c r="C25" s="3">
        <f>+C24-C26</f>
        <v>5500</v>
      </c>
    </row>
    <row r="26" spans="2:3" ht="13.5">
      <c r="B26" t="s">
        <v>24</v>
      </c>
      <c r="C26" s="3">
        <f>+C22</f>
        <v>179500</v>
      </c>
    </row>
  </sheetData>
  <sheetProtection password="CC35" sheet="1" objects="1" scenarios="1"/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A1">
      <selection activeCell="C2" sqref="C2"/>
    </sheetView>
  </sheetViews>
  <sheetFormatPr defaultColWidth="9.00390625" defaultRowHeight="13.5"/>
  <cols>
    <col min="1" max="1" width="13.625" style="0" customWidth="1"/>
    <col min="2" max="2" width="14.125" style="0" customWidth="1"/>
    <col min="3" max="3" width="13.25390625" style="0" customWidth="1"/>
  </cols>
  <sheetData>
    <row r="1" ht="18.75" customHeight="1" thickBot="1"/>
    <row r="2" spans="2:3" ht="18.75" customHeight="1">
      <c r="B2" s="9" t="s">
        <v>55</v>
      </c>
      <c r="C2" s="16">
        <f>'簡易計算書'!B2</f>
        <v>500</v>
      </c>
    </row>
    <row r="3" spans="2:3" ht="18.75" customHeight="1" thickBot="1">
      <c r="B3" s="14" t="s">
        <v>0</v>
      </c>
      <c r="C3" s="15">
        <f>+'分割'!B2</f>
        <v>185000</v>
      </c>
    </row>
    <row r="4" spans="2:3" ht="18.75" customHeight="1" thickBot="1">
      <c r="B4" s="8"/>
      <c r="C4" s="8"/>
    </row>
    <row r="5" spans="2:3" ht="18.75" customHeight="1">
      <c r="B5" s="49" t="s">
        <v>47</v>
      </c>
      <c r="C5" s="50"/>
    </row>
    <row r="6" spans="2:3" ht="18.75" customHeight="1">
      <c r="B6" s="12" t="s">
        <v>47</v>
      </c>
      <c r="C6" s="13">
        <f>+'最初のみ'!U26</f>
        <v>150040</v>
      </c>
    </row>
    <row r="7" spans="2:3" ht="18.75" customHeight="1" thickBot="1">
      <c r="B7" s="10" t="s">
        <v>48</v>
      </c>
      <c r="C7" s="11">
        <f>+'最初のみ'!U25</f>
        <v>34960</v>
      </c>
    </row>
    <row r="8" spans="2:3" ht="18.75" customHeight="1" thickBot="1">
      <c r="B8" s="8"/>
      <c r="C8" s="8"/>
    </row>
    <row r="9" spans="2:3" ht="18.75" customHeight="1">
      <c r="B9" s="51" t="s">
        <v>49</v>
      </c>
      <c r="C9" s="52"/>
    </row>
    <row r="10" spans="2:3" ht="18.75" customHeight="1">
      <c r="B10" s="12" t="s">
        <v>50</v>
      </c>
      <c r="C10" s="13">
        <f>+'1年分'!C2</f>
        <v>36700</v>
      </c>
    </row>
    <row r="11" spans="2:3" ht="18.75" customHeight="1">
      <c r="B11" s="12" t="s">
        <v>51</v>
      </c>
      <c r="C11" s="13">
        <f>+'1年分'!C6</f>
        <v>35700</v>
      </c>
    </row>
    <row r="12" spans="2:3" ht="18.75" customHeight="1">
      <c r="B12" s="12" t="s">
        <v>0</v>
      </c>
      <c r="C12" s="13">
        <f>+C10+C11*4</f>
        <v>179500</v>
      </c>
    </row>
    <row r="13" spans="2:3" ht="18.75" customHeight="1" thickBot="1">
      <c r="B13" s="10" t="s">
        <v>48</v>
      </c>
      <c r="C13" s="11">
        <f>+'1年分'!C25</f>
        <v>5500</v>
      </c>
    </row>
    <row r="14" spans="2:3" ht="18.75" customHeight="1" thickBot="1">
      <c r="B14" s="8"/>
      <c r="C14" s="8"/>
    </row>
    <row r="15" spans="2:3" ht="18.75" customHeight="1">
      <c r="B15" s="51" t="s">
        <v>54</v>
      </c>
      <c r="C15" s="52"/>
    </row>
    <row r="16" spans="2:3" ht="18.75" customHeight="1">
      <c r="B16" s="12" t="s">
        <v>52</v>
      </c>
      <c r="C16" s="13">
        <f>+'分割'!B4</f>
        <v>10200</v>
      </c>
    </row>
    <row r="17" spans="2:3" ht="18.75" customHeight="1">
      <c r="B17" s="12" t="s">
        <v>53</v>
      </c>
      <c r="C17" s="13">
        <f>+'分割'!B5</f>
        <v>9200</v>
      </c>
    </row>
    <row r="18" spans="2:3" ht="18.75" customHeight="1" thickBot="1">
      <c r="B18" s="10" t="s">
        <v>0</v>
      </c>
      <c r="C18" s="11">
        <f>+C16+C17*19</f>
        <v>185000</v>
      </c>
    </row>
    <row r="19" ht="18.75" customHeight="1"/>
  </sheetData>
  <sheetProtection password="CC35" sheet="1" objects="1" scenarios="1"/>
  <mergeCells count="3">
    <mergeCell ref="B5:C5"/>
    <mergeCell ref="B9:C9"/>
    <mergeCell ref="B15:C1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F38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17.125" style="0" customWidth="1"/>
    <col min="2" max="6" width="13.625" style="0" customWidth="1"/>
  </cols>
  <sheetData>
    <row r="1" ht="14.25" thickBot="1"/>
    <row r="2" spans="1:3" ht="18" thickBot="1">
      <c r="A2" s="37" t="s">
        <v>65</v>
      </c>
      <c r="B2" s="48">
        <v>500</v>
      </c>
      <c r="C2" s="36" t="s">
        <v>78</v>
      </c>
    </row>
    <row r="3" ht="14.25" thickTop="1"/>
    <row r="4" ht="23.25" customHeight="1" thickBot="1">
      <c r="A4" t="s">
        <v>62</v>
      </c>
    </row>
    <row r="5" spans="1:5" ht="19.5" customHeight="1" thickTop="1">
      <c r="A5" s="45"/>
      <c r="B5" s="46" t="s">
        <v>58</v>
      </c>
      <c r="C5" s="46" t="s">
        <v>61</v>
      </c>
      <c r="D5" s="46" t="s">
        <v>59</v>
      </c>
      <c r="E5" s="47" t="s">
        <v>60</v>
      </c>
    </row>
    <row r="6" spans="1:5" ht="19.5" customHeight="1" thickBot="1">
      <c r="A6" s="26" t="s">
        <v>50</v>
      </c>
      <c r="B6" s="22">
        <f>+'集約表'!C16</f>
        <v>10200</v>
      </c>
      <c r="C6" s="22">
        <f>+'集約表'!C17</f>
        <v>9200</v>
      </c>
      <c r="D6" s="22">
        <f>+C6</f>
        <v>9200</v>
      </c>
      <c r="E6" s="33">
        <f>+D6</f>
        <v>9200</v>
      </c>
    </row>
    <row r="7" spans="1:5" ht="19.5" customHeight="1" thickBot="1" thickTop="1">
      <c r="A7" s="26" t="s">
        <v>74</v>
      </c>
      <c r="B7" s="23">
        <f>+C6</f>
        <v>9200</v>
      </c>
      <c r="C7" s="23">
        <f>+B7</f>
        <v>9200</v>
      </c>
      <c r="D7" s="23">
        <f>+B7</f>
        <v>9200</v>
      </c>
      <c r="E7" s="34">
        <f>+B7</f>
        <v>9200</v>
      </c>
    </row>
    <row r="8" spans="1:5" ht="19.5" customHeight="1" thickBot="1" thickTop="1">
      <c r="A8" s="26" t="s">
        <v>75</v>
      </c>
      <c r="B8" s="23">
        <f>+C6</f>
        <v>9200</v>
      </c>
      <c r="C8" s="23">
        <f>+B8</f>
        <v>9200</v>
      </c>
      <c r="D8" s="23">
        <f>+B8</f>
        <v>9200</v>
      </c>
      <c r="E8" s="34">
        <f>+B8</f>
        <v>9200</v>
      </c>
    </row>
    <row r="9" spans="1:5" ht="19.5" customHeight="1" thickBot="1" thickTop="1">
      <c r="A9" s="26" t="s">
        <v>76</v>
      </c>
      <c r="B9" s="23">
        <f>+C6</f>
        <v>9200</v>
      </c>
      <c r="C9" s="23">
        <f>+B9</f>
        <v>9200</v>
      </c>
      <c r="D9" s="23">
        <f>+B9</f>
        <v>9200</v>
      </c>
      <c r="E9" s="34">
        <f>+B9</f>
        <v>9200</v>
      </c>
    </row>
    <row r="10" spans="1:5" ht="19.5" customHeight="1" thickBot="1" thickTop="1">
      <c r="A10" s="38" t="s">
        <v>77</v>
      </c>
      <c r="B10" s="29">
        <f>+C6</f>
        <v>9200</v>
      </c>
      <c r="C10" s="29">
        <f>+B10</f>
        <v>9200</v>
      </c>
      <c r="D10" s="29">
        <f>+B10</f>
        <v>9200</v>
      </c>
      <c r="E10" s="35">
        <f>+B10</f>
        <v>9200</v>
      </c>
    </row>
    <row r="11" spans="5:6" ht="21.75" customHeight="1" thickBot="1" thickTop="1">
      <c r="E11" s="32" t="s">
        <v>22</v>
      </c>
      <c r="F11" s="21">
        <f>SUM(B6:E10)</f>
        <v>185000</v>
      </c>
    </row>
    <row r="12" ht="14.25" thickTop="1"/>
    <row r="13" ht="23.25" customHeight="1" thickBot="1">
      <c r="A13" t="s">
        <v>63</v>
      </c>
    </row>
    <row r="14" spans="1:5" ht="19.5" customHeight="1" thickTop="1">
      <c r="A14" s="45"/>
      <c r="B14" s="46" t="s">
        <v>58</v>
      </c>
      <c r="C14" s="46" t="s">
        <v>61</v>
      </c>
      <c r="D14" s="46" t="s">
        <v>59</v>
      </c>
      <c r="E14" s="47" t="s">
        <v>60</v>
      </c>
    </row>
    <row r="15" spans="1:5" ht="19.5" customHeight="1" thickBot="1">
      <c r="A15" s="26" t="s">
        <v>50</v>
      </c>
      <c r="B15" s="22">
        <f>+F21</f>
        <v>150040</v>
      </c>
      <c r="C15" s="24">
        <v>0</v>
      </c>
      <c r="D15" s="24">
        <v>0</v>
      </c>
      <c r="E15" s="27">
        <v>0</v>
      </c>
    </row>
    <row r="16" spans="1:5" ht="19.5" customHeight="1" thickBot="1" thickTop="1">
      <c r="A16" s="26" t="s">
        <v>74</v>
      </c>
      <c r="B16" s="25">
        <v>0</v>
      </c>
      <c r="C16" s="25">
        <v>0</v>
      </c>
      <c r="D16" s="25">
        <v>0</v>
      </c>
      <c r="E16" s="28">
        <v>0</v>
      </c>
    </row>
    <row r="17" spans="1:5" ht="19.5" customHeight="1" thickBot="1" thickTop="1">
      <c r="A17" s="26" t="s">
        <v>75</v>
      </c>
      <c r="B17" s="25">
        <v>0</v>
      </c>
      <c r="C17" s="25">
        <v>0</v>
      </c>
      <c r="D17" s="25">
        <v>0</v>
      </c>
      <c r="E17" s="28">
        <v>0</v>
      </c>
    </row>
    <row r="18" spans="1:5" ht="19.5" customHeight="1" thickBot="1" thickTop="1">
      <c r="A18" s="26" t="s">
        <v>76</v>
      </c>
      <c r="B18" s="25">
        <v>0</v>
      </c>
      <c r="C18" s="25">
        <v>0</v>
      </c>
      <c r="D18" s="25">
        <v>0</v>
      </c>
      <c r="E18" s="28">
        <v>0</v>
      </c>
    </row>
    <row r="19" spans="1:5" ht="19.5" customHeight="1" thickBot="1" thickTop="1">
      <c r="A19" s="38" t="s">
        <v>77</v>
      </c>
      <c r="B19" s="30">
        <v>0</v>
      </c>
      <c r="C19" s="30">
        <v>0</v>
      </c>
      <c r="D19" s="30">
        <v>0</v>
      </c>
      <c r="E19" s="31">
        <v>0</v>
      </c>
    </row>
    <row r="20" ht="14.25" thickTop="1"/>
    <row r="21" spans="1:6" ht="21.75" customHeight="1" thickBot="1">
      <c r="A21" s="17" t="s">
        <v>56</v>
      </c>
      <c r="B21" s="19">
        <f>+'集約表'!C3</f>
        <v>185000</v>
      </c>
      <c r="C21" s="18" t="s">
        <v>66</v>
      </c>
      <c r="D21" s="19">
        <f>+'集約表'!C7</f>
        <v>34960</v>
      </c>
      <c r="E21" s="20" t="s">
        <v>57</v>
      </c>
      <c r="F21" s="21">
        <f>+'集約表'!C6</f>
        <v>150040</v>
      </c>
    </row>
    <row r="22" ht="14.25" thickTop="1"/>
    <row r="23" ht="23.25" customHeight="1" thickBot="1">
      <c r="A23" t="s">
        <v>64</v>
      </c>
    </row>
    <row r="24" spans="1:5" ht="19.5" customHeight="1" thickTop="1">
      <c r="A24" s="45"/>
      <c r="B24" s="46" t="s">
        <v>58</v>
      </c>
      <c r="C24" s="46" t="s">
        <v>61</v>
      </c>
      <c r="D24" s="46" t="s">
        <v>59</v>
      </c>
      <c r="E24" s="47" t="s">
        <v>60</v>
      </c>
    </row>
    <row r="25" spans="1:5" ht="19.5" customHeight="1" thickBot="1">
      <c r="A25" s="26" t="s">
        <v>50</v>
      </c>
      <c r="B25" s="22">
        <f>+'集約表'!C10</f>
        <v>36700</v>
      </c>
      <c r="C25" s="24">
        <v>0</v>
      </c>
      <c r="D25" s="24">
        <v>0</v>
      </c>
      <c r="E25" s="27">
        <v>0</v>
      </c>
    </row>
    <row r="26" spans="1:5" ht="19.5" customHeight="1" thickBot="1" thickTop="1">
      <c r="A26" s="26" t="s">
        <v>74</v>
      </c>
      <c r="B26" s="23">
        <f>+'集約表'!C11</f>
        <v>35700</v>
      </c>
      <c r="C26" s="25">
        <v>0</v>
      </c>
      <c r="D26" s="25">
        <v>0</v>
      </c>
      <c r="E26" s="28">
        <v>0</v>
      </c>
    </row>
    <row r="27" spans="1:5" ht="19.5" customHeight="1" thickBot="1" thickTop="1">
      <c r="A27" s="26" t="s">
        <v>75</v>
      </c>
      <c r="B27" s="23">
        <f>+B26</f>
        <v>35700</v>
      </c>
      <c r="C27" s="25">
        <v>0</v>
      </c>
      <c r="D27" s="25">
        <v>0</v>
      </c>
      <c r="E27" s="28">
        <v>0</v>
      </c>
    </row>
    <row r="28" spans="1:5" ht="19.5" customHeight="1" thickBot="1" thickTop="1">
      <c r="A28" s="26" t="s">
        <v>76</v>
      </c>
      <c r="B28" s="23">
        <f>+B27</f>
        <v>35700</v>
      </c>
      <c r="C28" s="25">
        <v>0</v>
      </c>
      <c r="D28" s="25">
        <v>0</v>
      </c>
      <c r="E28" s="28">
        <v>0</v>
      </c>
    </row>
    <row r="29" spans="1:5" ht="19.5" customHeight="1" thickBot="1" thickTop="1">
      <c r="A29" s="38" t="s">
        <v>77</v>
      </c>
      <c r="B29" s="29">
        <f>+B28</f>
        <v>35700</v>
      </c>
      <c r="C29" s="30">
        <v>0</v>
      </c>
      <c r="D29" s="30">
        <v>0</v>
      </c>
      <c r="E29" s="31">
        <v>0</v>
      </c>
    </row>
    <row r="30" ht="14.25" thickTop="1"/>
    <row r="31" spans="1:6" ht="21.75" customHeight="1" thickBot="1">
      <c r="A31" s="17" t="s">
        <v>56</v>
      </c>
      <c r="B31" s="19">
        <f>+B21</f>
        <v>185000</v>
      </c>
      <c r="C31" s="18" t="s">
        <v>66</v>
      </c>
      <c r="D31" s="19">
        <f>+'集約表'!C13</f>
        <v>5500</v>
      </c>
      <c r="E31" s="20" t="s">
        <v>57</v>
      </c>
      <c r="F31" s="21">
        <f>+'集約表'!C12</f>
        <v>179500</v>
      </c>
    </row>
    <row r="32" ht="14.25" thickTop="1"/>
    <row r="34" ht="19.5" customHeight="1">
      <c r="A34" s="44" t="s">
        <v>72</v>
      </c>
    </row>
    <row r="35" spans="1:4" ht="19.5" customHeight="1">
      <c r="A35" s="39" t="s">
        <v>68</v>
      </c>
      <c r="B35" s="40">
        <v>39264</v>
      </c>
      <c r="C35" s="41" t="s">
        <v>73</v>
      </c>
      <c r="D35" s="42">
        <v>39294</v>
      </c>
    </row>
    <row r="36" spans="1:4" ht="19.5" customHeight="1">
      <c r="A36" s="39" t="s">
        <v>69</v>
      </c>
      <c r="B36" s="40">
        <v>39326</v>
      </c>
      <c r="C36" s="41" t="s">
        <v>73</v>
      </c>
      <c r="D36" s="42">
        <v>39355</v>
      </c>
    </row>
    <row r="37" spans="1:4" ht="19.5" customHeight="1">
      <c r="A37" s="39" t="s">
        <v>70</v>
      </c>
      <c r="B37" s="40">
        <v>39387</v>
      </c>
      <c r="C37" s="41" t="s">
        <v>73</v>
      </c>
      <c r="D37" s="42">
        <v>39416</v>
      </c>
    </row>
    <row r="38" spans="1:4" ht="19.5" customHeight="1">
      <c r="A38" s="39" t="s">
        <v>71</v>
      </c>
      <c r="B38" s="40">
        <v>39114</v>
      </c>
      <c r="C38" s="41" t="s">
        <v>73</v>
      </c>
      <c r="D38" s="43" t="s">
        <v>67</v>
      </c>
    </row>
  </sheetData>
  <sheetProtection password="C6FC" sheet="1" objects="1" scenarios="1"/>
  <printOptions horizontalCentered="1"/>
  <pageMargins left="0.9448818897637796" right="0.6299212598425197" top="1.14173228346456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1131</dc:creator>
  <cp:keywords/>
  <dc:description/>
  <cp:lastModifiedBy>172</cp:lastModifiedBy>
  <cp:lastPrinted>2008-01-15T00:38:24Z</cp:lastPrinted>
  <dcterms:created xsi:type="dcterms:W3CDTF">2004-06-15T05:34:13Z</dcterms:created>
  <dcterms:modified xsi:type="dcterms:W3CDTF">2008-01-15T00:41:30Z</dcterms:modified>
  <cp:category/>
  <cp:version/>
  <cp:contentType/>
  <cp:contentStatus/>
</cp:coreProperties>
</file>